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Gamma Cal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25" authorId="0">
      <text>
        <r>
          <rPr>
            <sz val="10"/>
            <rFont val="Arial"/>
            <family val="2"/>
          </rPr>
          <t xml:space="preserve">Equation used
for adjacent data</t>
        </r>
      </text>
    </comment>
  </commentList>
</comments>
</file>

<file path=xl/sharedStrings.xml><?xml version="1.0" encoding="utf-8"?>
<sst xmlns="http://schemas.openxmlformats.org/spreadsheetml/2006/main" count="174" uniqueCount="147">
  <si>
    <t xml:space="preserve">            Title:-</t>
  </si>
  <si>
    <t xml:space="preserve">    2 FRAME 6.66 STOP FILM GAMMA CALCULATIONS</t>
  </si>
  <si>
    <t xml:space="preserve">version 2.2</t>
  </si>
  <si>
    <t xml:space="preserve">(c)  b-wtechnik.pp7.uk</t>
  </si>
  <si>
    <t xml:space="preserve">This spreadsheet is set up for 6.66 stops.</t>
  </si>
  <si>
    <t xml:space="preserve">CHANGE YELLOW CELLS ONLY</t>
  </si>
  <si>
    <t xml:space="preserve">Film Date ID</t>
  </si>
  <si>
    <t xml:space="preserve">Calculate  Exposure Increase</t>
  </si>
  <si>
    <t xml:space="preserve">Film / ISO speed</t>
  </si>
  <si>
    <t xml:space="preserve">Delta 400</t>
  </si>
  <si>
    <t xml:space="preserve">Log Measured Density</t>
  </si>
  <si>
    <t xml:space="preserve">C27</t>
  </si>
  <si>
    <t xml:space="preserve">Developer</t>
  </si>
  <si>
    <t xml:space="preserve">ID11b</t>
  </si>
  <si>
    <t xml:space="preserve">Log Density Target</t>
  </si>
  <si>
    <t xml:space="preserve">C13</t>
  </si>
  <si>
    <t xml:space="preserve">Dilution</t>
  </si>
  <si>
    <t xml:space="preserve">1 to 1</t>
  </si>
  <si>
    <t xml:space="preserve">Log Error</t>
  </si>
  <si>
    <t xml:space="preserve">R5-R4</t>
  </si>
  <si>
    <t xml:space="preserve">Agitation</t>
  </si>
  <si>
    <t xml:space="preserve">Ilford</t>
  </si>
  <si>
    <t xml:space="preserve">Log Exposure Increase</t>
  </si>
  <si>
    <t xml:space="preserve">R6/B38</t>
  </si>
  <si>
    <t xml:space="preserve">Enlarger</t>
  </si>
  <si>
    <t xml:space="preserve">Beseler Condenser</t>
  </si>
  <si>
    <t xml:space="preserve">Stops Exposure Increase</t>
  </si>
  <si>
    <t xml:space="preserve">LOG(10^R7,2)</t>
  </si>
  <si>
    <t xml:space="preserve">Dev Time min.</t>
  </si>
  <si>
    <t xml:space="preserve">Density Gradient</t>
  </si>
  <si>
    <t xml:space="preserve">see Table below: A54</t>
  </si>
  <si>
    <t xml:space="preserve">Target gamma</t>
  </si>
  <si>
    <t xml:space="preserve">THE ABOVE HAS JONES CORRECTION</t>
  </si>
  <si>
    <t xml:space="preserve">Number of stops</t>
  </si>
  <si>
    <t xml:space="preserve">Temperature C</t>
  </si>
  <si>
    <t xml:space="preserve">ISO Film Speed Correction (Gamma Fixed)</t>
  </si>
  <si>
    <t xml:space="preserve">Target D2</t>
  </si>
  <si>
    <t xml:space="preserve">Normal Film Speed</t>
  </si>
  <si>
    <t xml:space="preserve">D4</t>
  </si>
  <si>
    <t xml:space="preserve">Jones Correction</t>
  </si>
  <si>
    <t xml:space="preserve">Log D</t>
  </si>
  <si>
    <t xml:space="preserve">Corrected Film Speed</t>
  </si>
  <si>
    <t xml:space="preserve">R13/10^R7</t>
  </si>
  <si>
    <t xml:space="preserve">Densitometer Type</t>
  </si>
  <si>
    <t xml:space="preserve">Si cell via enlarger</t>
  </si>
  <si>
    <t xml:space="preserve">Densitometer  Measurements V out</t>
  </si>
  <si>
    <t xml:space="preserve">The shape of the characteristic curve leads to a problem.</t>
  </si>
  <si>
    <t xml:space="preserve">No film in enlarger</t>
  </si>
  <si>
    <t xml:space="preserve">V  Lens set to f/4 or f/5.6</t>
  </si>
  <si>
    <t xml:space="preserve">Films tested so far indicate that it is impossible to </t>
  </si>
  <si>
    <t xml:space="preserve">Film Base + Fog</t>
  </si>
  <si>
    <t xml:space="preserve">V</t>
  </si>
  <si>
    <t xml:space="preserve">maintain a gamma of 0.55 and also to simultaneously</t>
  </si>
  <si>
    <t xml:space="preserve">Frame 1 white card density</t>
  </si>
  <si>
    <t xml:space="preserve">V    normal exposure</t>
  </si>
  <si>
    <t xml:space="preserve">reach a density of 1.2</t>
  </si>
  <si>
    <t xml:space="preserve">Frame 2 white card density</t>
  </si>
  <si>
    <t xml:space="preserve">V   -n stops</t>
  </si>
  <si>
    <t xml:space="preserve"> </t>
  </si>
  <si>
    <t xml:space="preserve">For this film the average gradient is 0.53 .</t>
  </si>
  <si>
    <t xml:space="preserve">In the centre of the curve, the maximum gradient is 0.639</t>
  </si>
  <si>
    <t xml:space="preserve">Density data</t>
  </si>
  <si>
    <t xml:space="preserve">At a density of 1.2 it falls to a gradient of 0.45</t>
  </si>
  <si>
    <t xml:space="preserve">Target</t>
  </si>
  <si>
    <t xml:space="preserve">measured</t>
  </si>
  <si>
    <t xml:space="preserve">At a density of 0.1, the gradient is 0.3 .   </t>
  </si>
  <si>
    <t xml:space="preserve">Base + Fog</t>
  </si>
  <si>
    <t xml:space="preserve">LOG(C18/C19)</t>
  </si>
  <si>
    <t xml:space="preserve">Assuming the gamma is correct (0.55), the solution, which is </t>
  </si>
  <si>
    <t xml:space="preserve">D1</t>
  </si>
  <si>
    <t xml:space="preserve">LOG(C19/C21)</t>
  </si>
  <si>
    <t xml:space="preserve">independent of the gamma, is simply to change the film</t>
  </si>
  <si>
    <t xml:space="preserve">D2</t>
  </si>
  <si>
    <t xml:space="preserve">LOG(C19/C20)</t>
  </si>
  <si>
    <t xml:space="preserve">speed as calculated above (R14)  as shown in graph 1.</t>
  </si>
  <si>
    <t xml:space="preserve">D2 - D1</t>
  </si>
  <si>
    <t xml:space="preserve">C27 - C26</t>
  </si>
  <si>
    <t xml:space="preserve">Exposure</t>
  </si>
  <si>
    <t xml:space="preserve">H1</t>
  </si>
  <si>
    <t xml:space="preserve">C11*LOG(2)</t>
  </si>
  <si>
    <t xml:space="preserve">H2</t>
  </si>
  <si>
    <t xml:space="preserve">reference</t>
  </si>
  <si>
    <t xml:space="preserve"> Effective Film Speed</t>
  </si>
  <si>
    <r>
      <rPr>
        <sz val="8"/>
        <color rgb="FF0000FF"/>
        <rFont val="Arial"/>
        <family val="2"/>
      </rPr>
      <t xml:space="preserve">D4</t>
    </r>
    <r>
      <rPr>
        <sz val="8"/>
        <rFont val="Arial"/>
        <family val="2"/>
      </rPr>
      <t xml:space="preserve">*</t>
    </r>
    <r>
      <rPr>
        <sz val="8"/>
        <color rgb="FFFF0000"/>
        <rFont val="Arial"/>
        <family val="2"/>
      </rPr>
      <t xml:space="preserve">C27</t>
    </r>
    <r>
      <rPr>
        <sz val="8"/>
        <rFont val="Arial"/>
        <family val="2"/>
      </rPr>
      <t xml:space="preserve">/</t>
    </r>
    <r>
      <rPr>
        <sz val="8"/>
        <color rgb="FFFF00FF"/>
        <rFont val="Arial"/>
        <family val="2"/>
      </rPr>
      <t xml:space="preserve">C13</t>
    </r>
  </si>
  <si>
    <t xml:space="preserve">Jones Point Calculation</t>
  </si>
  <si>
    <t xml:space="preserve">Dev. Time Adjustment  NO JONES CORRECTION</t>
  </si>
  <si>
    <t xml:space="preserve">a</t>
  </si>
  <si>
    <t xml:space="preserve">b</t>
  </si>
  <si>
    <t xml:space="preserve">Film gamma gradient</t>
  </si>
  <si>
    <t xml:space="preserve">see below, A54</t>
  </si>
  <si>
    <t xml:space="preserve">Calc Gamma</t>
  </si>
  <si>
    <t xml:space="preserve">(C27-C26) / B31</t>
  </si>
  <si>
    <t xml:space="preserve">log (delta D)</t>
  </si>
  <si>
    <t xml:space="preserve">delta X (stops)</t>
  </si>
  <si>
    <t xml:space="preserve">log delta X </t>
  </si>
  <si>
    <t xml:space="preserve">Target Gamma</t>
  </si>
  <si>
    <t xml:space="preserve">C10</t>
  </si>
  <si>
    <t xml:space="preserve">Dev. Time Adj.</t>
  </si>
  <si>
    <t xml:space="preserve">C9+(B39-B38)/A37</t>
  </si>
  <si>
    <t xml:space="preserve">minutes</t>
  </si>
  <si>
    <t xml:space="preserve">Dynamic Range</t>
  </si>
  <si>
    <t xml:space="preserve">100 to 1</t>
  </si>
  <si>
    <t xml:space="preserve">The above is an alternative development time based on</t>
  </si>
  <si>
    <t xml:space="preserve">rates of change of gamma. It does not guarantee  </t>
  </si>
  <si>
    <t xml:space="preserve">a density of 1.2 is required to print an image of white</t>
  </si>
  <si>
    <t xml:space="preserve">delta X (log)</t>
  </si>
  <si>
    <r>
      <rPr>
        <sz val="10"/>
        <rFont val="Arial"/>
        <family val="2"/>
      </rPr>
      <t xml:space="preserve">card correctly. See</t>
    </r>
    <r>
      <rPr>
        <sz val="10"/>
        <color rgb="FF5983B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(P3)</t>
    </r>
    <r>
      <rPr>
        <sz val="10"/>
        <rFont val="Arial"/>
        <family val="2"/>
      </rPr>
      <t xml:space="preserve"> “Calculate exposure increase”</t>
    </r>
  </si>
  <si>
    <t xml:space="preserve">Dev. Time Adjustment  WITH JONES CORRECTION</t>
  </si>
  <si>
    <t xml:space="preserve">Jones Point shift, delta X (log) or delta X (stops)</t>
  </si>
  <si>
    <t xml:space="preserve">is the difference in exposure between the Jones point </t>
  </si>
  <si>
    <t xml:space="preserve">and the density = 0.1 speed point.</t>
  </si>
  <si>
    <t xml:space="preserve">(C27-C26) / (B31+O47)</t>
  </si>
  <si>
    <t xml:space="preserve">C9+(B39-B38)/A51</t>
  </si>
  <si>
    <t xml:space="preserve">ID11b Formula 1L Stock</t>
  </si>
  <si>
    <t xml:space="preserve">B41</t>
  </si>
  <si>
    <t xml:space="preserve">Sodium Tripolyphosphate*</t>
  </si>
  <si>
    <t xml:space="preserve">1.5g</t>
  </si>
  <si>
    <t xml:space="preserve">Metol</t>
  </si>
  <si>
    <t xml:space="preserve">2g</t>
  </si>
  <si>
    <t xml:space="preserve">Hydroquinone</t>
  </si>
  <si>
    <t xml:space="preserve">5g</t>
  </si>
  <si>
    <t xml:space="preserve">Sodium Sulphite (anh)</t>
  </si>
  <si>
    <t xml:space="preserve">100g</t>
  </si>
  <si>
    <t xml:space="preserve">Borax</t>
  </si>
  <si>
    <t xml:space="preserve">8g</t>
  </si>
  <si>
    <t xml:space="preserve">a density of 1.2 required to print an image of white card</t>
  </si>
  <si>
    <t xml:space="preserve">Boric Acid</t>
  </si>
  <si>
    <t xml:space="preserve">3.6g</t>
  </si>
  <si>
    <r>
      <rPr>
        <sz val="10"/>
        <rFont val="Arial"/>
        <family val="2"/>
      </rPr>
      <t xml:space="preserve">correctly. See </t>
    </r>
    <r>
      <rPr>
        <b val="true"/>
        <sz val="10"/>
        <color rgb="FF5983B0"/>
        <rFont val="Arial"/>
        <family val="2"/>
      </rPr>
      <t xml:space="preserve">(P3)</t>
    </r>
    <r>
      <rPr>
        <sz val="10"/>
        <rFont val="Arial"/>
        <family val="2"/>
      </rPr>
      <t xml:space="preserve"> “Calculate exposure increase”</t>
    </r>
  </si>
  <si>
    <t xml:space="preserve">* STTP</t>
  </si>
  <si>
    <t xml:space="preserve">ID11b is a buffered version of ID11</t>
  </si>
  <si>
    <t xml:space="preserve">maintaining good activity when diluted</t>
  </si>
  <si>
    <t xml:space="preserve">Use 1:1</t>
  </si>
  <si>
    <t xml:space="preserve">Do not keep for long periods. STTP will </t>
  </si>
  <si>
    <t xml:space="preserve">hydrolyse giving deposits of water hardness</t>
  </si>
  <si>
    <t xml:space="preserve">Film Gamma and Density (1.2) Gradients (Normally Ilford agitation)</t>
  </si>
  <si>
    <t xml:space="preserve">Film</t>
  </si>
  <si>
    <t xml:space="preserve">Reference</t>
  </si>
  <si>
    <t xml:space="preserve">Gradient type</t>
  </si>
  <si>
    <t xml:space="preserve">Grad / minute</t>
  </si>
  <si>
    <t xml:space="preserve">Dens./minute</t>
  </si>
  <si>
    <t xml:space="preserve">Acros 100</t>
  </si>
  <si>
    <t xml:space="preserve">ID11b 1:1</t>
  </si>
  <si>
    <t xml:space="preserve">6 stop range</t>
  </si>
  <si>
    <t xml:space="preserve">Delta 100</t>
  </si>
  <si>
    <t xml:space="preserve">HP5+</t>
  </si>
  <si>
    <t xml:space="preserve">ID11b 1:0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</si>
</sst>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0.000"/>
    <numFmt numFmtId="167" formatCode="hh:mm:ss"/>
    <numFmt numFmtId="168" formatCode="0.00"/>
    <numFmt numFmtId="169" formatCode="0"/>
    <numFmt numFmtId="170" formatCode="0.0"/>
    <numFmt numFmtId="171" formatCode="0.0000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sz val="8"/>
      <name val="Arial"/>
      <family val="2"/>
    </font>
    <font>
      <sz val="10"/>
      <name val="Open Sans SemiBold"/>
      <family val="2"/>
    </font>
    <font>
      <sz val="14"/>
      <name val="Arial"/>
      <family val="2"/>
    </font>
    <font>
      <sz val="12"/>
      <name val="Open Sans SemiBold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E8A20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10"/>
      <color rgb="FF000000"/>
      <name val="Open Sans SemiBold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sz val="10"/>
      <color rgb="FF000000"/>
      <name val="Arial"/>
      <family val="2"/>
    </font>
    <font>
      <sz val="10"/>
      <color rgb="FF5983B0"/>
      <name val="Arial"/>
      <family val="2"/>
    </font>
    <font>
      <b val="true"/>
      <sz val="10"/>
      <color rgb="FF5983B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465A4"/>
        <bgColor rgb="FF5983B0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E8A202"/>
      </patternFill>
    </fill>
    <fill>
      <patternFill patternType="solid">
        <fgColor rgb="FFAFD095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D8CE"/>
        <bgColor rgb="FFFFFFCC"/>
      </patternFill>
    </fill>
    <fill>
      <patternFill patternType="solid">
        <fgColor rgb="FF3FAF46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465A4"/>
      <rgbColor rgb="FF33CCCC"/>
      <rgbColor rgb="FF99CC00"/>
      <rgbColor rgb="FFFFBF00"/>
      <rgbColor rgb="FFE8A202"/>
      <rgbColor rgb="FFFF6600"/>
      <rgbColor rgb="FF5983B0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464040</xdr:colOff>
      <xdr:row>2</xdr:row>
      <xdr:rowOff>149040</xdr:rowOff>
    </xdr:from>
    <xdr:to>
      <xdr:col>13</xdr:col>
      <xdr:colOff>257400</xdr:colOff>
      <xdr:row>27</xdr:row>
      <xdr:rowOff>66240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4528080" y="532080"/>
          <a:ext cx="6295680" cy="398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669600</xdr:colOff>
      <xdr:row>29</xdr:row>
      <xdr:rowOff>160920</xdr:rowOff>
    </xdr:from>
    <xdr:to>
      <xdr:col>11</xdr:col>
      <xdr:colOff>779400</xdr:colOff>
      <xdr:row>51</xdr:row>
      <xdr:rowOff>100080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3920760" y="4933080"/>
          <a:ext cx="5799600" cy="35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19" style="0" width="17.88"/>
  </cols>
  <sheetData>
    <row r="1" customFormat="false" ht="12.8" hidden="false" customHeight="false" outlineLevel="0" collapsed="false">
      <c r="A1" s="1" t="s">
        <v>0</v>
      </c>
      <c r="B1" s="2" t="str">
        <f aca="false">C4</f>
        <v>Delta 400</v>
      </c>
      <c r="C1" s="3" t="s">
        <v>1</v>
      </c>
      <c r="D1" s="3"/>
      <c r="E1" s="3"/>
      <c r="F1" s="3"/>
      <c r="G1" s="3"/>
      <c r="H1" s="3"/>
      <c r="I1" s="4" t="s">
        <v>2</v>
      </c>
      <c r="J1" s="5" t="n">
        <v>45980</v>
      </c>
      <c r="L1" s="6" t="s">
        <v>3</v>
      </c>
      <c r="M1" s="6"/>
    </row>
    <row r="2" customFormat="false" ht="17.35" hidden="false" customHeight="false" outlineLevel="0" collapsed="false">
      <c r="A2" s="7" t="s">
        <v>4</v>
      </c>
      <c r="B2" s="7"/>
      <c r="C2" s="7"/>
      <c r="D2" s="7"/>
      <c r="F2" s="8" t="s">
        <v>5</v>
      </c>
      <c r="G2" s="8"/>
      <c r="H2" s="8"/>
      <c r="I2" s="8"/>
      <c r="J2" s="8"/>
      <c r="K2" s="8"/>
      <c r="L2" s="8"/>
      <c r="M2" s="8"/>
      <c r="N2" s="8"/>
      <c r="R2" s="9"/>
    </row>
    <row r="3" customFormat="false" ht="12.8" hidden="false" customHeight="false" outlineLevel="0" collapsed="false">
      <c r="A3" s="10" t="s">
        <v>6</v>
      </c>
      <c r="B3" s="10"/>
      <c r="C3" s="11" t="n">
        <v>45639</v>
      </c>
      <c r="D3" s="11"/>
      <c r="P3" s="12" t="s">
        <v>7</v>
      </c>
      <c r="Q3" s="12"/>
      <c r="R3" s="12"/>
      <c r="S3" s="12"/>
    </row>
    <row r="4" customFormat="false" ht="12.8" hidden="false" customHeight="false" outlineLevel="0" collapsed="false">
      <c r="A4" s="10" t="s">
        <v>8</v>
      </c>
      <c r="B4" s="10"/>
      <c r="C4" s="13" t="s">
        <v>9</v>
      </c>
      <c r="D4" s="14" t="n">
        <v>400</v>
      </c>
      <c r="P4" s="15" t="s">
        <v>10</v>
      </c>
      <c r="Q4" s="15"/>
      <c r="R4" s="16" t="n">
        <f aca="false">C27</f>
        <v>1.30670712855567</v>
      </c>
      <c r="S4" s="17" t="s">
        <v>11</v>
      </c>
    </row>
    <row r="5" customFormat="false" ht="12.8" hidden="false" customHeight="false" outlineLevel="0" collapsed="false">
      <c r="A5" s="10" t="s">
        <v>12</v>
      </c>
      <c r="B5" s="10"/>
      <c r="C5" s="13" t="s">
        <v>13</v>
      </c>
      <c r="D5" s="13"/>
      <c r="E5" s="18"/>
      <c r="P5" s="15" t="s">
        <v>14</v>
      </c>
      <c r="Q5" s="15"/>
      <c r="R5" s="16" t="n">
        <f aca="false">C13</f>
        <v>1.2</v>
      </c>
      <c r="S5" s="17" t="s">
        <v>15</v>
      </c>
    </row>
    <row r="6" customFormat="false" ht="12.8" hidden="false" customHeight="false" outlineLevel="0" collapsed="false">
      <c r="A6" s="10" t="s">
        <v>16</v>
      </c>
      <c r="B6" s="10"/>
      <c r="C6" s="19" t="s">
        <v>17</v>
      </c>
      <c r="D6" s="19"/>
      <c r="P6" s="20" t="s">
        <v>18</v>
      </c>
      <c r="Q6" s="20"/>
      <c r="R6" s="21" t="n">
        <f aca="false">R5-R4</f>
        <v>-0.106707128555672</v>
      </c>
      <c r="S6" s="17" t="s">
        <v>19</v>
      </c>
    </row>
    <row r="7" customFormat="false" ht="12.8" hidden="false" customHeight="false" outlineLevel="0" collapsed="false">
      <c r="A7" s="10" t="s">
        <v>20</v>
      </c>
      <c r="B7" s="10"/>
      <c r="C7" s="13" t="s">
        <v>21</v>
      </c>
      <c r="D7" s="13"/>
      <c r="E7" s="22"/>
      <c r="P7" s="20" t="s">
        <v>22</v>
      </c>
      <c r="Q7" s="20"/>
      <c r="R7" s="23" t="n">
        <f aca="false">R6/B38</f>
        <v>-0.192660684681715</v>
      </c>
      <c r="S7" s="17" t="s">
        <v>23</v>
      </c>
    </row>
    <row r="8" customFormat="false" ht="12.8" hidden="false" customHeight="false" outlineLevel="0" collapsed="false">
      <c r="A8" s="10" t="s">
        <v>24</v>
      </c>
      <c r="B8" s="10"/>
      <c r="C8" s="13" t="s">
        <v>25</v>
      </c>
      <c r="D8" s="13"/>
      <c r="P8" s="20" t="s">
        <v>26</v>
      </c>
      <c r="Q8" s="20"/>
      <c r="R8" s="23" t="n">
        <f aca="false">LOG(10^R7,2)</f>
        <v>-0.640004941224424</v>
      </c>
      <c r="S8" s="17" t="s">
        <v>27</v>
      </c>
    </row>
    <row r="9" customFormat="false" ht="12.8" hidden="false" customHeight="false" outlineLevel="0" collapsed="false">
      <c r="A9" s="10" t="s">
        <v>28</v>
      </c>
      <c r="B9" s="10"/>
      <c r="C9" s="24" t="n">
        <v>9.17</v>
      </c>
      <c r="D9" s="14"/>
      <c r="P9" s="20" t="s">
        <v>29</v>
      </c>
      <c r="Q9" s="20"/>
      <c r="R9" s="25" t="n">
        <v>0.15</v>
      </c>
      <c r="S9" s="17" t="s">
        <v>30</v>
      </c>
    </row>
    <row r="10" customFormat="false" ht="12.8" hidden="false" customHeight="false" outlineLevel="0" collapsed="false">
      <c r="A10" s="10" t="s">
        <v>31</v>
      </c>
      <c r="B10" s="10"/>
      <c r="C10" s="26" t="n">
        <v>0.55</v>
      </c>
      <c r="D10" s="27"/>
      <c r="K10" s="28"/>
      <c r="P10" s="29" t="s">
        <v>32</v>
      </c>
      <c r="Q10" s="29"/>
      <c r="R10" s="29"/>
      <c r="S10" s="29"/>
    </row>
    <row r="11" customFormat="false" ht="12.8" hidden="false" customHeight="false" outlineLevel="0" collapsed="false">
      <c r="A11" s="30" t="s">
        <v>33</v>
      </c>
      <c r="B11" s="30"/>
      <c r="C11" s="26" t="n">
        <v>6.66</v>
      </c>
      <c r="D11" s="27"/>
      <c r="K11" s="28"/>
      <c r="P11" s="31"/>
      <c r="Q11" s="32"/>
      <c r="R11" s="33"/>
      <c r="S11" s="34"/>
    </row>
    <row r="12" customFormat="false" ht="12.8" hidden="false" customHeight="false" outlineLevel="0" collapsed="false">
      <c r="A12" s="10" t="s">
        <v>34</v>
      </c>
      <c r="B12" s="10"/>
      <c r="C12" s="24" t="n">
        <v>20</v>
      </c>
      <c r="D12" s="35"/>
      <c r="K12" s="28"/>
      <c r="O12" s="18"/>
      <c r="P12" s="36" t="s">
        <v>35</v>
      </c>
      <c r="Q12" s="36"/>
      <c r="R12" s="36"/>
      <c r="S12" s="36"/>
    </row>
    <row r="13" customFormat="false" ht="12.8" hidden="false" customHeight="false" outlineLevel="0" collapsed="false">
      <c r="A13" s="10" t="s">
        <v>36</v>
      </c>
      <c r="B13" s="10"/>
      <c r="C13" s="37" t="n">
        <v>1.2</v>
      </c>
      <c r="D13" s="38"/>
      <c r="K13" s="39"/>
      <c r="O13" s="40"/>
      <c r="P13" s="1" t="s">
        <v>37</v>
      </c>
      <c r="Q13" s="1"/>
      <c r="R13" s="41" t="n">
        <f aca="false">D4</f>
        <v>400</v>
      </c>
      <c r="S13" s="17" t="s">
        <v>38</v>
      </c>
    </row>
    <row r="14" customFormat="false" ht="12.8" hidden="false" customHeight="false" outlineLevel="0" collapsed="false">
      <c r="A14" s="10" t="s">
        <v>39</v>
      </c>
      <c r="B14" s="10"/>
      <c r="C14" s="42" t="n">
        <v>0.2</v>
      </c>
      <c r="D14" s="27" t="s">
        <v>40</v>
      </c>
      <c r="K14" s="39"/>
      <c r="P14" s="1" t="s">
        <v>41</v>
      </c>
      <c r="Q14" s="1"/>
      <c r="R14" s="43" t="n">
        <f aca="false">R13/10^R7</f>
        <v>623.333798640372</v>
      </c>
      <c r="S14" s="44" t="s">
        <v>42</v>
      </c>
    </row>
    <row r="15" customFormat="false" ht="12.8" hidden="false" customHeight="false" outlineLevel="0" collapsed="false">
      <c r="A15" s="10" t="s">
        <v>43</v>
      </c>
      <c r="B15" s="10"/>
      <c r="C15" s="42" t="s">
        <v>44</v>
      </c>
      <c r="D15" s="42"/>
      <c r="K15" s="39"/>
    </row>
    <row r="17" customFormat="false" ht="12.8" hidden="false" customHeight="false" outlineLevel="0" collapsed="false">
      <c r="A17" s="45" t="s">
        <v>45</v>
      </c>
      <c r="B17" s="45"/>
      <c r="C17" s="45"/>
      <c r="P17" s="0" t="s">
        <v>46</v>
      </c>
    </row>
    <row r="18" customFormat="false" ht="12.8" hidden="false" customHeight="false" outlineLevel="0" collapsed="false">
      <c r="A18" s="46" t="s">
        <v>47</v>
      </c>
      <c r="B18" s="46"/>
      <c r="C18" s="47" t="n">
        <v>4.98</v>
      </c>
      <c r="D18" s="48" t="s">
        <v>48</v>
      </c>
      <c r="E18" s="48"/>
      <c r="F18" s="48"/>
      <c r="P18" s="0" t="s">
        <v>49</v>
      </c>
    </row>
    <row r="19" customFormat="false" ht="12.8" hidden="false" customHeight="false" outlineLevel="0" collapsed="false">
      <c r="A19" s="46" t="s">
        <v>50</v>
      </c>
      <c r="B19" s="46"/>
      <c r="C19" s="47" t="n">
        <v>2.31</v>
      </c>
      <c r="D19" s="0" t="s">
        <v>51</v>
      </c>
      <c r="P19" s="0" t="s">
        <v>52</v>
      </c>
    </row>
    <row r="20" customFormat="false" ht="12.8" hidden="false" customHeight="false" outlineLevel="0" collapsed="false">
      <c r="A20" s="49" t="s">
        <v>53</v>
      </c>
      <c r="B20" s="49"/>
      <c r="C20" s="47" t="n">
        <v>0.114</v>
      </c>
      <c r="D20" s="48" t="s">
        <v>54</v>
      </c>
      <c r="E20" s="48"/>
      <c r="P20" s="0" t="s">
        <v>55</v>
      </c>
    </row>
    <row r="21" customFormat="false" ht="12.8" hidden="false" customHeight="false" outlineLevel="0" collapsed="false">
      <c r="A21" s="50" t="s">
        <v>56</v>
      </c>
      <c r="B21" s="50"/>
      <c r="C21" s="47" t="n">
        <v>1.47</v>
      </c>
      <c r="D21" s="0" t="s">
        <v>57</v>
      </c>
      <c r="O21" s="0" t="s">
        <v>58</v>
      </c>
      <c r="P21" s="0" t="s">
        <v>59</v>
      </c>
    </row>
    <row r="22" customFormat="false" ht="12.8" hidden="false" customHeight="false" outlineLevel="0" collapsed="false">
      <c r="P22" s="0" t="s">
        <v>60</v>
      </c>
    </row>
    <row r="23" customFormat="false" ht="12.8" hidden="false" customHeight="false" outlineLevel="0" collapsed="false">
      <c r="A23" s="45" t="s">
        <v>61</v>
      </c>
      <c r="B23" s="45"/>
      <c r="C23" s="45"/>
      <c r="P23" s="0" t="s">
        <v>62</v>
      </c>
    </row>
    <row r="24" customFormat="false" ht="12.8" hidden="false" customHeight="false" outlineLevel="0" collapsed="false">
      <c r="A24" s="51"/>
      <c r="B24" s="52" t="s">
        <v>63</v>
      </c>
      <c r="C24" s="52" t="s">
        <v>64</v>
      </c>
      <c r="P24" s="0" t="s">
        <v>65</v>
      </c>
    </row>
    <row r="25" customFormat="false" ht="12.8" hidden="false" customHeight="false" outlineLevel="0" collapsed="false">
      <c r="A25" s="52" t="s">
        <v>66</v>
      </c>
      <c r="B25" s="53"/>
      <c r="C25" s="23" t="n">
        <f aca="false">LOG(C18/C19)</f>
        <v>0.333617362867573</v>
      </c>
      <c r="D25" s="54" t="s">
        <v>67</v>
      </c>
      <c r="P25" s="0" t="s">
        <v>68</v>
      </c>
    </row>
    <row r="26" customFormat="false" ht="12.8" hidden="false" customHeight="false" outlineLevel="0" collapsed="false">
      <c r="A26" s="52" t="s">
        <v>69</v>
      </c>
      <c r="B26" s="21" t="n">
        <v>0.1</v>
      </c>
      <c r="C26" s="23" t="n">
        <f aca="false">LOG(C19/C21)</f>
        <v>0.196294645143968</v>
      </c>
      <c r="D26" s="54" t="s">
        <v>70</v>
      </c>
      <c r="P26" s="55" t="s">
        <v>71</v>
      </c>
      <c r="Q26" s="55"/>
      <c r="R26" s="55"/>
      <c r="S26" s="55"/>
    </row>
    <row r="27" customFormat="false" ht="12.8" hidden="false" customHeight="false" outlineLevel="0" collapsed="false">
      <c r="A27" s="52" t="s">
        <v>72</v>
      </c>
      <c r="B27" s="56" t="n">
        <f aca="false">C13</f>
        <v>1.2</v>
      </c>
      <c r="C27" s="23" t="n">
        <f aca="false">LOG(C19/C20)</f>
        <v>1.30670712855567</v>
      </c>
      <c r="D27" s="17" t="s">
        <v>73</v>
      </c>
      <c r="P27" s="57" t="s">
        <v>74</v>
      </c>
      <c r="Q27" s="57"/>
      <c r="R27" s="57"/>
      <c r="S27" s="57"/>
    </row>
    <row r="28" customFormat="false" ht="12.8" hidden="false" customHeight="false" outlineLevel="0" collapsed="false">
      <c r="A28" s="52" t="s">
        <v>75</v>
      </c>
      <c r="B28" s="21" t="n">
        <f aca="false">C11*LOG(2)*C10</f>
        <v>1.10267287411716</v>
      </c>
      <c r="C28" s="56" t="n">
        <f aca="false">C27-C26</f>
        <v>1.1104124834117</v>
      </c>
      <c r="D28" s="54" t="s">
        <v>76</v>
      </c>
      <c r="P28" s="58"/>
      <c r="Q28" s="58"/>
      <c r="R28" s="58"/>
      <c r="S28" s="58"/>
    </row>
    <row r="29" customFormat="false" ht="12.8" hidden="false" customHeight="false" outlineLevel="0" collapsed="false">
      <c r="P29" s="55"/>
      <c r="Q29" s="55"/>
      <c r="R29" s="55"/>
      <c r="S29" s="55"/>
    </row>
    <row r="30" customFormat="false" ht="12.8" hidden="false" customHeight="false" outlineLevel="0" collapsed="false">
      <c r="A30" s="45" t="s">
        <v>77</v>
      </c>
      <c r="B30" s="45"/>
      <c r="C30" s="45"/>
      <c r="P30" s="55"/>
      <c r="Q30" s="55"/>
      <c r="R30" s="55"/>
      <c r="S30" s="55"/>
    </row>
    <row r="31" customFormat="false" ht="12.8" hidden="false" customHeight="false" outlineLevel="0" collapsed="false">
      <c r="A31" s="52" t="s">
        <v>78</v>
      </c>
      <c r="B31" s="56" t="n">
        <f aca="false">C11*LOG(2)</f>
        <v>2.00485977112211</v>
      </c>
      <c r="C31" s="51"/>
      <c r="D31" s="17" t="s">
        <v>79</v>
      </c>
      <c r="P31" s="59"/>
      <c r="Q31" s="59"/>
      <c r="R31" s="60"/>
      <c r="S31" s="61"/>
    </row>
    <row r="32" customFormat="false" ht="12.8" hidden="false" customHeight="false" outlineLevel="0" collapsed="false">
      <c r="A32" s="52" t="s">
        <v>80</v>
      </c>
      <c r="B32" s="52" t="n">
        <v>0</v>
      </c>
      <c r="C32" s="52"/>
      <c r="D32" s="17" t="s">
        <v>81</v>
      </c>
      <c r="N32" s="62"/>
      <c r="O32" s="63"/>
      <c r="P32" s="59"/>
      <c r="Q32" s="59"/>
      <c r="R32" s="60"/>
      <c r="S32" s="61"/>
    </row>
    <row r="33" customFormat="false" ht="12.8" hidden="false" customHeight="false" outlineLevel="0" collapsed="false">
      <c r="A33" s="46" t="s">
        <v>82</v>
      </c>
      <c r="B33" s="46"/>
      <c r="C33" s="41" t="n">
        <f aca="false">D4*C27/C13</f>
        <v>435.569042851891</v>
      </c>
      <c r="D33" s="64" t="s">
        <v>83</v>
      </c>
      <c r="M33" s="65" t="s">
        <v>84</v>
      </c>
      <c r="N33" s="65"/>
      <c r="O33" s="66"/>
      <c r="P33" s="59"/>
      <c r="Q33" s="59"/>
      <c r="R33" s="67"/>
      <c r="S33" s="61"/>
    </row>
    <row r="34" customFormat="false" ht="12.8" hidden="false" customHeight="false" outlineLevel="0" collapsed="false">
      <c r="C34" s="63"/>
      <c r="F34" s="32"/>
      <c r="G34" s="32"/>
      <c r="H34" s="32"/>
      <c r="I34" s="32"/>
      <c r="J34" s="32"/>
      <c r="K34" s="32"/>
      <c r="L34" s="32"/>
      <c r="M34" s="68"/>
      <c r="N34" s="63"/>
      <c r="O34" s="66"/>
      <c r="P34" s="69"/>
      <c r="Q34" s="59"/>
      <c r="R34" s="70"/>
      <c r="S34" s="59"/>
    </row>
    <row r="35" customFormat="false" ht="12.8" hidden="false" customHeight="false" outlineLevel="0" collapsed="false">
      <c r="A35" s="71" t="s">
        <v>85</v>
      </c>
      <c r="B35" s="71"/>
      <c r="C35" s="71"/>
      <c r="D35" s="71"/>
      <c r="F35" s="72"/>
      <c r="G35" s="32"/>
      <c r="H35" s="32"/>
      <c r="I35" s="32"/>
      <c r="J35" s="73"/>
      <c r="K35" s="59"/>
      <c r="L35" s="59"/>
      <c r="M35" s="52" t="s">
        <v>86</v>
      </c>
      <c r="N35" s="52" t="s">
        <v>87</v>
      </c>
      <c r="O35" s="40"/>
    </row>
    <row r="36" customFormat="false" ht="12.8" hidden="false" customHeight="false" outlineLevel="0" collapsed="false">
      <c r="A36" s="74" t="s">
        <v>88</v>
      </c>
      <c r="B36" s="74"/>
      <c r="C36" s="75"/>
      <c r="D36" s="51"/>
      <c r="F36" s="76"/>
      <c r="G36" s="59"/>
      <c r="H36" s="59"/>
      <c r="I36" s="32"/>
      <c r="J36" s="76"/>
      <c r="K36" s="59"/>
      <c r="L36" s="59"/>
      <c r="M36" s="52" t="n">
        <v>0.1423</v>
      </c>
      <c r="N36" s="52" t="n">
        <v>-3.601</v>
      </c>
      <c r="O36" s="40"/>
    </row>
    <row r="37" customFormat="false" ht="12.8" hidden="false" customHeight="false" outlineLevel="0" collapsed="false">
      <c r="A37" s="77" t="n">
        <v>0.032</v>
      </c>
      <c r="B37" s="77"/>
      <c r="C37" s="78" t="s">
        <v>89</v>
      </c>
      <c r="D37" s="51"/>
      <c r="F37" s="79"/>
      <c r="G37" s="59"/>
      <c r="H37" s="80"/>
      <c r="I37" s="59"/>
      <c r="J37" s="79"/>
      <c r="K37" s="59"/>
      <c r="L37" s="80"/>
    </row>
    <row r="38" customFormat="false" ht="12.8" hidden="false" customHeight="false" outlineLevel="0" collapsed="false">
      <c r="A38" s="4" t="s">
        <v>90</v>
      </c>
      <c r="B38" s="81" t="n">
        <f aca="false">(C27-C26)/B31</f>
        <v>0.553860424258106</v>
      </c>
      <c r="C38" s="82" t="s">
        <v>91</v>
      </c>
      <c r="D38" s="82"/>
      <c r="F38" s="83"/>
      <c r="G38" s="32"/>
      <c r="H38" s="60"/>
      <c r="I38" s="32"/>
      <c r="J38" s="83"/>
      <c r="K38" s="32"/>
      <c r="L38" s="60"/>
      <c r="M38" s="17" t="s">
        <v>92</v>
      </c>
      <c r="N38" s="17" t="s">
        <v>93</v>
      </c>
      <c r="O38" s="17" t="s">
        <v>94</v>
      </c>
    </row>
    <row r="39" customFormat="false" ht="12.8" hidden="false" customHeight="false" outlineLevel="0" collapsed="false">
      <c r="A39" s="17" t="s">
        <v>95</v>
      </c>
      <c r="B39" s="84" t="n">
        <f aca="false">C10</f>
        <v>0.55</v>
      </c>
      <c r="C39" s="85" t="s">
        <v>96</v>
      </c>
      <c r="D39" s="85"/>
      <c r="F39" s="86"/>
      <c r="G39" s="32"/>
      <c r="H39" s="60"/>
      <c r="I39" s="32"/>
      <c r="J39" s="86"/>
      <c r="K39" s="32"/>
      <c r="L39" s="60"/>
      <c r="M39" s="52" t="n">
        <v>1</v>
      </c>
      <c r="N39" s="56" t="n">
        <f aca="false">$M$36+27.55*EXP($N$36*M39)</f>
        <v>0.894316161128334</v>
      </c>
      <c r="O39" s="56" t="n">
        <f aca="false">LOG(2^N39)</f>
        <v>0.269215990106691</v>
      </c>
      <c r="R39" s="87"/>
      <c r="S39" s="87"/>
    </row>
    <row r="40" customFormat="false" ht="15" hidden="false" customHeight="false" outlineLevel="0" collapsed="false">
      <c r="A40" s="78" t="s">
        <v>97</v>
      </c>
      <c r="B40" s="88" t="n">
        <f aca="false">C9+(B39-B38)/A37</f>
        <v>9.04936174193419</v>
      </c>
      <c r="C40" s="82" t="s">
        <v>98</v>
      </c>
      <c r="D40" s="82"/>
      <c r="E40" s="39" t="s">
        <v>99</v>
      </c>
      <c r="F40" s="86"/>
      <c r="G40" s="32"/>
      <c r="H40" s="60"/>
      <c r="I40" s="32"/>
      <c r="J40" s="86"/>
      <c r="K40" s="32"/>
      <c r="L40" s="60"/>
      <c r="M40" s="52" t="n">
        <v>1.1</v>
      </c>
      <c r="N40" s="56" t="n">
        <f aca="false">$M$36+27.55*EXP($N$36*M40)</f>
        <v>0.666911408678044</v>
      </c>
      <c r="O40" s="56" t="n">
        <f aca="false">LOG(2^N40)</f>
        <v>0.200760338462611</v>
      </c>
      <c r="R40" s="89"/>
      <c r="S40" s="89"/>
    </row>
    <row r="41" customFormat="false" ht="12.8" hidden="false" customHeight="false" outlineLevel="0" collapsed="false">
      <c r="A41" s="85" t="s">
        <v>72</v>
      </c>
      <c r="B41" s="81" t="n">
        <f aca="false">C27</f>
        <v>1.30670712855567</v>
      </c>
      <c r="C41" s="82" t="s">
        <v>11</v>
      </c>
      <c r="D41" s="82"/>
      <c r="E41" s="39"/>
      <c r="F41" s="86"/>
      <c r="G41" s="90"/>
      <c r="H41" s="91"/>
      <c r="I41" s="32"/>
      <c r="J41" s="86"/>
      <c r="K41" s="90"/>
      <c r="L41" s="91"/>
      <c r="M41" s="52" t="n">
        <v>1.2</v>
      </c>
      <c r="N41" s="56" t="n">
        <f aca="false">$M$36+27.55*EXP($N$36*M41)</f>
        <v>0.508272361155408</v>
      </c>
      <c r="O41" s="56" t="n">
        <f aca="false">LOG(2^N41)</f>
        <v>0.153005226674734</v>
      </c>
      <c r="S41" s="40"/>
    </row>
    <row r="42" customFormat="false" ht="12.8" hidden="false" customHeight="false" outlineLevel="0" collapsed="false">
      <c r="A42" s="52" t="s">
        <v>100</v>
      </c>
      <c r="B42" s="52"/>
      <c r="C42" s="52" t="s">
        <v>101</v>
      </c>
      <c r="D42" s="52"/>
      <c r="F42" s="92"/>
      <c r="G42" s="59"/>
      <c r="H42" s="60"/>
      <c r="I42" s="32"/>
      <c r="J42" s="92"/>
      <c r="K42" s="59"/>
      <c r="L42" s="60"/>
      <c r="M42" s="52" t="n">
        <v>1.3</v>
      </c>
      <c r="N42" s="56" t="n">
        <f aca="false">$M$36+27.55*EXP($N$36*M42)</f>
        <v>0.397604720625817</v>
      </c>
      <c r="O42" s="56" t="n">
        <f aca="false">LOG(2^N42)</f>
        <v>0.119690947325968</v>
      </c>
    </row>
    <row r="43" customFormat="false" ht="12.8" hidden="false" customHeight="false" outlineLevel="0" collapsed="false">
      <c r="A43" s="93"/>
      <c r="B43" s="32"/>
      <c r="C43" s="59"/>
      <c r="D43" s="59"/>
      <c r="F43" s="32"/>
      <c r="G43" s="32"/>
      <c r="H43" s="32"/>
      <c r="I43" s="32"/>
      <c r="J43" s="32"/>
      <c r="K43" s="32"/>
      <c r="L43" s="32"/>
      <c r="M43" s="52" t="n">
        <v>1.4</v>
      </c>
      <c r="N43" s="56" t="n">
        <f aca="false">$M$36+27.55*EXP($N$36*M43)</f>
        <v>0.32040224839943</v>
      </c>
      <c r="O43" s="56" t="n">
        <f aca="false">LOG(2^N43)</f>
        <v>0.0964506874464103</v>
      </c>
    </row>
    <row r="44" customFormat="false" ht="12.8" hidden="false" customHeight="false" outlineLevel="0" collapsed="false">
      <c r="A44" s="94" t="s">
        <v>102</v>
      </c>
      <c r="B44" s="94"/>
      <c r="C44" s="94"/>
      <c r="D44" s="94"/>
      <c r="E44" s="66"/>
      <c r="F44" s="73"/>
      <c r="G44" s="59"/>
      <c r="H44" s="59"/>
      <c r="I44" s="32"/>
      <c r="J44" s="32"/>
      <c r="K44" s="32"/>
      <c r="L44" s="32"/>
      <c r="M44" s="52" t="n">
        <v>1.5</v>
      </c>
      <c r="N44" s="56" t="n">
        <f aca="false">$M$36+27.55*EXP($N$36*M44)</f>
        <v>0.266545297177339</v>
      </c>
      <c r="O44" s="56" t="n">
        <f aca="false">LOG(2^N44)</f>
        <v>0.0802381296535491</v>
      </c>
    </row>
    <row r="45" customFormat="false" ht="12.8" hidden="false" customHeight="false" outlineLevel="0" collapsed="false">
      <c r="A45" s="95" t="s">
        <v>103</v>
      </c>
      <c r="B45" s="95"/>
      <c r="C45" s="95"/>
      <c r="D45" s="95"/>
      <c r="E45" s="66"/>
      <c r="F45" s="86"/>
      <c r="G45" s="90"/>
      <c r="H45" s="60"/>
      <c r="I45" s="32"/>
      <c r="J45" s="32"/>
      <c r="K45" s="32"/>
      <c r="L45" s="32"/>
    </row>
    <row r="46" customFormat="false" ht="12.8" hidden="false" customHeight="false" outlineLevel="0" collapsed="false">
      <c r="A46" s="96" t="s">
        <v>104</v>
      </c>
      <c r="B46" s="96"/>
      <c r="C46" s="96"/>
      <c r="D46" s="96"/>
      <c r="E46" s="66"/>
      <c r="F46" s="86"/>
      <c r="G46" s="32"/>
      <c r="H46" s="60"/>
      <c r="I46" s="32"/>
      <c r="J46" s="32"/>
      <c r="K46" s="32"/>
      <c r="L46" s="32"/>
      <c r="M46" s="17" t="s">
        <v>92</v>
      </c>
      <c r="N46" s="17" t="s">
        <v>93</v>
      </c>
      <c r="O46" s="17" t="s">
        <v>105</v>
      </c>
    </row>
    <row r="47" customFormat="false" ht="12.8" hidden="false" customHeight="false" outlineLevel="0" collapsed="false">
      <c r="A47" s="96" t="s">
        <v>106</v>
      </c>
      <c r="B47" s="96"/>
      <c r="C47" s="96"/>
      <c r="D47" s="96"/>
      <c r="F47" s="86"/>
      <c r="G47" s="32"/>
      <c r="H47" s="60"/>
      <c r="I47" s="32"/>
      <c r="J47" s="32"/>
      <c r="K47" s="32"/>
      <c r="L47" s="32"/>
      <c r="M47" s="14" t="n">
        <v>1.1</v>
      </c>
      <c r="N47" s="56" t="n">
        <f aca="false">$M$36+27.55*EXP($N$36*M47)</f>
        <v>0.666911408678044</v>
      </c>
      <c r="O47" s="56" t="n">
        <f aca="false">LOG(2^N47)</f>
        <v>0.200760338462611</v>
      </c>
    </row>
    <row r="48" customFormat="false" ht="12.8" hidden="false" customHeight="false" outlineLevel="0" collapsed="false">
      <c r="A48" s="97"/>
      <c r="B48" s="98"/>
      <c r="C48" s="99"/>
      <c r="D48" s="100"/>
      <c r="F48" s="86"/>
      <c r="G48" s="32"/>
      <c r="H48" s="60"/>
      <c r="I48" s="32"/>
      <c r="J48" s="32"/>
      <c r="K48" s="32"/>
      <c r="L48" s="32"/>
    </row>
    <row r="49" customFormat="false" ht="12.8" hidden="false" customHeight="false" outlineLevel="0" collapsed="false">
      <c r="A49" s="101" t="s">
        <v>107</v>
      </c>
      <c r="B49" s="101"/>
      <c r="C49" s="101"/>
      <c r="D49" s="101"/>
      <c r="F49" s="86"/>
      <c r="G49" s="90"/>
      <c r="H49" s="91"/>
      <c r="I49" s="32"/>
      <c r="J49" s="32"/>
      <c r="M49" s="20" t="s">
        <v>108</v>
      </c>
      <c r="N49" s="20"/>
      <c r="O49" s="20"/>
      <c r="P49" s="20"/>
    </row>
    <row r="50" customFormat="false" ht="12.8" hidden="false" customHeight="false" outlineLevel="0" collapsed="false">
      <c r="A50" s="74" t="s">
        <v>88</v>
      </c>
      <c r="B50" s="74"/>
      <c r="C50" s="75"/>
      <c r="D50" s="51"/>
      <c r="F50" s="92"/>
      <c r="G50" s="59"/>
      <c r="H50" s="60"/>
      <c r="I50" s="32"/>
      <c r="J50" s="32"/>
      <c r="M50" s="20" t="s">
        <v>109</v>
      </c>
      <c r="N50" s="20"/>
      <c r="O50" s="20"/>
      <c r="P50" s="20"/>
    </row>
    <row r="51" customFormat="false" ht="12.8" hidden="false" customHeight="false" outlineLevel="0" collapsed="false">
      <c r="A51" s="102" t="n">
        <f aca="false">A37</f>
        <v>0.032</v>
      </c>
      <c r="B51" s="102"/>
      <c r="C51" s="78" t="s">
        <v>89</v>
      </c>
      <c r="D51" s="51"/>
      <c r="M51" s="20" t="s">
        <v>110</v>
      </c>
      <c r="N51" s="20"/>
      <c r="O51" s="20"/>
      <c r="P51" s="20"/>
    </row>
    <row r="52" customFormat="false" ht="12.8" hidden="false" customHeight="false" outlineLevel="0" collapsed="false">
      <c r="A52" s="4" t="s">
        <v>90</v>
      </c>
      <c r="B52" s="81" t="n">
        <f aca="false">(C27-C26)/(B31+O47)</f>
        <v>0.503446844080857</v>
      </c>
      <c r="C52" s="82" t="s">
        <v>111</v>
      </c>
      <c r="D52" s="82"/>
    </row>
    <row r="53" customFormat="false" ht="12.8" hidden="false" customHeight="false" outlineLevel="0" collapsed="false">
      <c r="A53" s="17" t="s">
        <v>95</v>
      </c>
      <c r="B53" s="84" t="n">
        <f aca="false">B39</f>
        <v>0.55</v>
      </c>
      <c r="C53" s="85" t="s">
        <v>96</v>
      </c>
      <c r="D53" s="85"/>
      <c r="F53" s="63"/>
    </row>
    <row r="54" customFormat="false" ht="15" hidden="false" customHeight="false" outlineLevel="0" collapsed="false">
      <c r="A54" s="78" t="s">
        <v>97</v>
      </c>
      <c r="B54" s="88" t="n">
        <f aca="false">C9+(B53-B52)/A51</f>
        <v>10.6247861224732</v>
      </c>
      <c r="C54" s="82" t="s">
        <v>112</v>
      </c>
      <c r="D54" s="82"/>
      <c r="E54" s="32"/>
      <c r="F54" s="32"/>
      <c r="G54" s="59"/>
      <c r="H54" s="59"/>
      <c r="L54" s="65" t="s">
        <v>113</v>
      </c>
      <c r="M54" s="65"/>
      <c r="N54" s="65"/>
    </row>
    <row r="55" customFormat="false" ht="12.8" hidden="false" customHeight="false" outlineLevel="0" collapsed="false">
      <c r="A55" s="85" t="s">
        <v>72</v>
      </c>
      <c r="B55" s="81" t="n">
        <f aca="false">B41</f>
        <v>1.30670712855567</v>
      </c>
      <c r="C55" s="82" t="s">
        <v>114</v>
      </c>
      <c r="D55" s="82"/>
      <c r="E55" s="103"/>
      <c r="F55" s="103"/>
      <c r="G55" s="103"/>
      <c r="H55" s="59"/>
      <c r="L55" s="104" t="s">
        <v>115</v>
      </c>
      <c r="M55" s="104"/>
      <c r="N55" s="52" t="s">
        <v>116</v>
      </c>
    </row>
    <row r="56" customFormat="false" ht="12.8" hidden="false" customHeight="false" outlineLevel="0" collapsed="false">
      <c r="A56" s="52" t="s">
        <v>100</v>
      </c>
      <c r="B56" s="52"/>
      <c r="C56" s="52" t="s">
        <v>101</v>
      </c>
      <c r="D56" s="52"/>
      <c r="E56" s="83"/>
      <c r="F56" s="105"/>
      <c r="G56" s="105"/>
      <c r="H56" s="83"/>
      <c r="L56" s="106" t="s">
        <v>117</v>
      </c>
      <c r="M56" s="106"/>
      <c r="N56" s="52" t="s">
        <v>118</v>
      </c>
    </row>
    <row r="57" customFormat="false" ht="12.8" hidden="false" customHeight="false" outlineLevel="0" collapsed="false">
      <c r="A57" s="93"/>
      <c r="B57" s="32"/>
      <c r="C57" s="59"/>
      <c r="D57" s="59"/>
      <c r="E57" s="83"/>
      <c r="F57" s="105"/>
      <c r="G57" s="105"/>
      <c r="H57" s="83"/>
      <c r="L57" s="106" t="s">
        <v>119</v>
      </c>
      <c r="M57" s="106"/>
      <c r="N57" s="52" t="s">
        <v>120</v>
      </c>
    </row>
    <row r="58" customFormat="false" ht="12.8" hidden="false" customHeight="false" outlineLevel="0" collapsed="false">
      <c r="A58" s="94" t="s">
        <v>102</v>
      </c>
      <c r="B58" s="94"/>
      <c r="C58" s="94"/>
      <c r="D58" s="94"/>
      <c r="E58" s="83"/>
      <c r="F58" s="105"/>
      <c r="G58" s="105"/>
      <c r="H58" s="83"/>
      <c r="L58" s="106" t="s">
        <v>121</v>
      </c>
      <c r="M58" s="106"/>
      <c r="N58" s="52" t="s">
        <v>122</v>
      </c>
    </row>
    <row r="59" customFormat="false" ht="12.8" hidden="false" customHeight="false" outlineLevel="0" collapsed="false">
      <c r="A59" s="95" t="s">
        <v>103</v>
      </c>
      <c r="B59" s="95"/>
      <c r="C59" s="95"/>
      <c r="D59" s="95"/>
      <c r="E59" s="83"/>
      <c r="F59" s="105"/>
      <c r="G59" s="105"/>
      <c r="H59" s="83"/>
      <c r="L59" s="106" t="s">
        <v>123</v>
      </c>
      <c r="M59" s="106"/>
      <c r="N59" s="52" t="s">
        <v>124</v>
      </c>
    </row>
    <row r="60" customFormat="false" ht="12.8" hidden="false" customHeight="false" outlineLevel="0" collapsed="false">
      <c r="A60" s="96" t="s">
        <v>125</v>
      </c>
      <c r="B60" s="96"/>
      <c r="C60" s="96"/>
      <c r="D60" s="96"/>
      <c r="E60" s="83"/>
      <c r="F60" s="83"/>
      <c r="G60" s="105"/>
      <c r="H60" s="83"/>
      <c r="L60" s="106" t="s">
        <v>126</v>
      </c>
      <c r="M60" s="106"/>
      <c r="N60" s="52" t="s">
        <v>127</v>
      </c>
    </row>
    <row r="61" customFormat="false" ht="12.8" hidden="false" customHeight="false" outlineLevel="0" collapsed="false">
      <c r="A61" s="96" t="s">
        <v>128</v>
      </c>
      <c r="B61" s="96"/>
      <c r="C61" s="96"/>
      <c r="D61" s="96"/>
      <c r="E61" s="83"/>
      <c r="F61" s="83"/>
      <c r="G61" s="105"/>
      <c r="H61" s="83"/>
      <c r="L61" s="63" t="s">
        <v>129</v>
      </c>
      <c r="M61" s="63"/>
      <c r="N61" s="89"/>
    </row>
    <row r="62" customFormat="false" ht="12.8" hidden="false" customHeight="false" outlineLevel="0" collapsed="false">
      <c r="A62" s="83"/>
      <c r="B62" s="83"/>
      <c r="C62" s="83"/>
      <c r="D62" s="83"/>
      <c r="E62" s="83"/>
      <c r="F62" s="83"/>
      <c r="G62" s="105"/>
      <c r="H62" s="83"/>
      <c r="L62" s="107" t="s">
        <v>130</v>
      </c>
      <c r="M62" s="107"/>
      <c r="N62" s="107"/>
    </row>
    <row r="63" customFormat="false" ht="12.8" hidden="false" customHeight="false" outlineLevel="0" collapsed="false">
      <c r="A63" s="83"/>
      <c r="B63" s="83"/>
      <c r="C63" s="83"/>
      <c r="D63" s="83"/>
      <c r="E63" s="83"/>
      <c r="F63" s="83"/>
      <c r="G63" s="105"/>
      <c r="H63" s="83"/>
      <c r="L63" s="108" t="s">
        <v>131</v>
      </c>
      <c r="M63" s="108"/>
      <c r="N63" s="108"/>
    </row>
    <row r="64" customFormat="false" ht="12.8" hidden="false" customHeight="false" outlineLevel="0" collapsed="false">
      <c r="A64" s="83"/>
      <c r="B64" s="83"/>
      <c r="C64" s="83"/>
      <c r="D64" s="83"/>
      <c r="E64" s="83"/>
      <c r="F64" s="83"/>
      <c r="G64" s="105"/>
      <c r="H64" s="83"/>
      <c r="L64" s="109" t="s">
        <v>132</v>
      </c>
      <c r="M64" s="109"/>
      <c r="N64" s="109"/>
    </row>
    <row r="65" customFormat="false" ht="12.8" hidden="false" customHeight="false" outlineLevel="0" collapsed="false">
      <c r="A65" s="83"/>
      <c r="B65" s="83"/>
      <c r="C65" s="83"/>
      <c r="D65" s="83"/>
      <c r="E65" s="83"/>
      <c r="F65" s="83"/>
      <c r="G65" s="105"/>
      <c r="H65" s="83"/>
      <c r="L65" s="108" t="s">
        <v>133</v>
      </c>
    </row>
    <row r="66" customFormat="false" ht="12.8" hidden="false" customHeight="false" outlineLevel="0" collapsed="false">
      <c r="A66" s="83"/>
      <c r="B66" s="83"/>
      <c r="C66" s="83"/>
      <c r="D66" s="83"/>
      <c r="E66" s="83"/>
      <c r="F66" s="83"/>
      <c r="G66" s="105"/>
      <c r="H66" s="83"/>
      <c r="L66" s="108" t="s">
        <v>134</v>
      </c>
    </row>
    <row r="67" customFormat="false" ht="12.8" hidden="false" customHeight="false" outlineLevel="0" collapsed="false">
      <c r="A67" s="83"/>
      <c r="B67" s="83"/>
      <c r="C67" s="83"/>
      <c r="D67" s="83"/>
      <c r="E67" s="83"/>
      <c r="F67" s="83"/>
      <c r="G67" s="105"/>
      <c r="H67" s="83"/>
    </row>
    <row r="68" customFormat="false" ht="12.8" hidden="false" customHeight="false" outlineLevel="0" collapsed="false">
      <c r="A68" s="110" t="s">
        <v>135</v>
      </c>
      <c r="B68" s="110"/>
      <c r="C68" s="110"/>
      <c r="D68" s="110"/>
      <c r="E68" s="110"/>
      <c r="F68" s="110"/>
      <c r="G68" s="111"/>
      <c r="H68" s="51"/>
    </row>
    <row r="69" customFormat="false" ht="12.8" hidden="false" customHeight="false" outlineLevel="0" collapsed="false">
      <c r="A69" s="112" t="s">
        <v>136</v>
      </c>
      <c r="B69" s="112" t="s">
        <v>12</v>
      </c>
      <c r="C69" s="112" t="s">
        <v>20</v>
      </c>
      <c r="D69" s="112" t="s">
        <v>137</v>
      </c>
      <c r="E69" s="112" t="s">
        <v>138</v>
      </c>
      <c r="F69" s="112" t="s">
        <v>139</v>
      </c>
      <c r="G69" s="112" t="s">
        <v>140</v>
      </c>
      <c r="H69" s="51"/>
    </row>
    <row r="70" customFormat="false" ht="12.8" hidden="false" customHeight="false" outlineLevel="0" collapsed="false">
      <c r="A70" s="52" t="s">
        <v>141</v>
      </c>
      <c r="B70" s="52" t="s">
        <v>142</v>
      </c>
      <c r="C70" s="52" t="s">
        <v>21</v>
      </c>
      <c r="D70" s="52"/>
      <c r="E70" s="52" t="s">
        <v>143</v>
      </c>
      <c r="F70" s="81" t="n">
        <v>0.035</v>
      </c>
      <c r="G70" s="81" t="n">
        <v>0.155</v>
      </c>
      <c r="H70" s="52"/>
    </row>
    <row r="71" customFormat="false" ht="12.8" hidden="false" customHeight="false" outlineLevel="0" collapsed="false">
      <c r="A71" s="52" t="s">
        <v>144</v>
      </c>
      <c r="B71" s="52" t="s">
        <v>142</v>
      </c>
      <c r="C71" s="52" t="s">
        <v>21</v>
      </c>
      <c r="D71" s="52"/>
      <c r="E71" s="52" t="s">
        <v>143</v>
      </c>
      <c r="F71" s="81" t="n">
        <v>0.0412849160378977</v>
      </c>
      <c r="G71" s="81" t="n">
        <v>0.15</v>
      </c>
      <c r="H71" s="52"/>
    </row>
    <row r="72" customFormat="false" ht="12.8" hidden="false" customHeight="false" outlineLevel="0" collapsed="false">
      <c r="A72" s="52" t="s">
        <v>145</v>
      </c>
      <c r="B72" s="52" t="s">
        <v>142</v>
      </c>
      <c r="C72" s="52" t="s">
        <v>21</v>
      </c>
      <c r="D72" s="52"/>
      <c r="E72" s="52" t="s">
        <v>143</v>
      </c>
      <c r="F72" s="81" t="n">
        <v>0.0383930963643973</v>
      </c>
      <c r="G72" s="81" t="n">
        <v>0.05</v>
      </c>
      <c r="H72" s="52"/>
    </row>
    <row r="73" customFormat="false" ht="12.8" hidden="false" customHeight="false" outlineLevel="0" collapsed="false">
      <c r="A73" s="52" t="s">
        <v>9</v>
      </c>
      <c r="B73" s="52" t="s">
        <v>146</v>
      </c>
      <c r="C73" s="52" t="s">
        <v>21</v>
      </c>
      <c r="D73" s="52"/>
      <c r="E73" s="52" t="s">
        <v>143</v>
      </c>
      <c r="F73" s="81" t="n">
        <v>0.032</v>
      </c>
      <c r="G73" s="81" t="n">
        <v>0.074</v>
      </c>
      <c r="H73" s="52"/>
    </row>
    <row r="74" customFormat="false" ht="12.8" hidden="false" customHeight="false" outlineLevel="0" collapsed="false">
      <c r="A74" s="52"/>
      <c r="B74" s="52"/>
      <c r="C74" s="52"/>
      <c r="D74" s="52"/>
      <c r="E74" s="52"/>
      <c r="F74" s="52"/>
      <c r="G74" s="81"/>
      <c r="H74" s="52"/>
    </row>
    <row r="75" customFormat="false" ht="12.8" hidden="false" customHeight="false" outlineLevel="0" collapsed="false">
      <c r="A75" s="52"/>
      <c r="B75" s="52"/>
      <c r="C75" s="52"/>
      <c r="D75" s="52"/>
      <c r="E75" s="52"/>
      <c r="F75" s="52"/>
      <c r="G75" s="81"/>
      <c r="H75" s="52"/>
    </row>
    <row r="76" customFormat="false" ht="12.8" hidden="false" customHeight="false" outlineLevel="0" collapsed="false">
      <c r="A76" s="52"/>
      <c r="B76" s="52"/>
      <c r="C76" s="52"/>
      <c r="D76" s="52"/>
      <c r="E76" s="52"/>
      <c r="F76" s="52"/>
      <c r="G76" s="81"/>
      <c r="H76" s="52"/>
      <c r="J76" s="48"/>
    </row>
    <row r="77" customFormat="false" ht="12.8" hidden="false" customHeight="false" outlineLevel="0" collapsed="false">
      <c r="A77" s="52"/>
      <c r="B77" s="52"/>
      <c r="C77" s="52"/>
      <c r="D77" s="52"/>
      <c r="E77" s="52"/>
      <c r="F77" s="52"/>
      <c r="G77" s="81"/>
      <c r="H77" s="52"/>
    </row>
    <row r="78" customFormat="false" ht="12.8" hidden="false" customHeight="false" outlineLevel="0" collapsed="false">
      <c r="A78" s="52"/>
      <c r="B78" s="52"/>
      <c r="C78" s="52"/>
      <c r="D78" s="52"/>
      <c r="E78" s="52"/>
      <c r="F78" s="52"/>
      <c r="G78" s="81"/>
      <c r="H78" s="52"/>
    </row>
    <row r="79" customFormat="false" ht="12.8" hidden="false" customHeight="false" outlineLevel="0" collapsed="false">
      <c r="A79" s="52"/>
      <c r="B79" s="52"/>
      <c r="C79" s="52"/>
      <c r="D79" s="52"/>
      <c r="E79" s="52"/>
      <c r="F79" s="52"/>
      <c r="G79" s="81"/>
      <c r="H79" s="52"/>
      <c r="I79" s="60"/>
      <c r="J79" s="32"/>
      <c r="K79" s="32"/>
      <c r="L79" s="32"/>
      <c r="M79" s="32"/>
      <c r="N79" s="32"/>
      <c r="O79" s="32"/>
    </row>
    <row r="80" customFormat="false" ht="12.8" hidden="false" customHeight="false" outlineLevel="0" collapsed="false">
      <c r="A80" s="52"/>
      <c r="B80" s="52"/>
      <c r="C80" s="52"/>
      <c r="D80" s="52"/>
      <c r="E80" s="52"/>
      <c r="F80" s="52"/>
      <c r="G80" s="81"/>
      <c r="H80" s="52"/>
      <c r="I80" s="60"/>
      <c r="J80" s="32"/>
      <c r="K80" s="32"/>
      <c r="L80" s="32"/>
      <c r="M80" s="32"/>
      <c r="N80" s="32"/>
      <c r="O80" s="32"/>
    </row>
    <row r="81" customFormat="false" ht="12.8" hidden="false" customHeight="false" outlineLevel="0" collapsed="false">
      <c r="A81" s="52"/>
      <c r="B81" s="52"/>
      <c r="C81" s="52"/>
      <c r="D81" s="52"/>
      <c r="E81" s="52"/>
      <c r="F81" s="52"/>
      <c r="G81" s="81"/>
      <c r="H81" s="52"/>
      <c r="I81" s="60"/>
      <c r="J81" s="113"/>
      <c r="K81" s="114"/>
      <c r="L81" s="114"/>
      <c r="M81" s="114"/>
      <c r="N81" s="114"/>
      <c r="O81" s="114"/>
    </row>
    <row r="82" customFormat="false" ht="12.8" hidden="false" customHeight="false" outlineLevel="0" collapsed="false">
      <c r="A82" s="52"/>
      <c r="B82" s="52"/>
      <c r="C82" s="52"/>
      <c r="D82" s="52"/>
      <c r="E82" s="52"/>
      <c r="F82" s="52"/>
      <c r="G82" s="81"/>
      <c r="H82" s="52"/>
      <c r="I82" s="60"/>
      <c r="J82" s="32"/>
      <c r="K82" s="32"/>
      <c r="L82" s="32"/>
      <c r="M82" s="32"/>
      <c r="N82" s="32"/>
      <c r="O82" s="32"/>
    </row>
  </sheetData>
  <mergeCells count="101">
    <mergeCell ref="C1:H1"/>
    <mergeCell ref="L1:M1"/>
    <mergeCell ref="A2:D2"/>
    <mergeCell ref="F2:N2"/>
    <mergeCell ref="A3:B3"/>
    <mergeCell ref="C3:D3"/>
    <mergeCell ref="P3:S3"/>
    <mergeCell ref="A4:B4"/>
    <mergeCell ref="P4:Q4"/>
    <mergeCell ref="A5:B5"/>
    <mergeCell ref="C5:D5"/>
    <mergeCell ref="P5:Q5"/>
    <mergeCell ref="A6:B6"/>
    <mergeCell ref="C6:D6"/>
    <mergeCell ref="P6:Q6"/>
    <mergeCell ref="A7:B7"/>
    <mergeCell ref="C7:D7"/>
    <mergeCell ref="P7:Q7"/>
    <mergeCell ref="A8:B8"/>
    <mergeCell ref="C8:D8"/>
    <mergeCell ref="P8:Q8"/>
    <mergeCell ref="A9:B9"/>
    <mergeCell ref="P9:Q9"/>
    <mergeCell ref="A10:B10"/>
    <mergeCell ref="P10:S10"/>
    <mergeCell ref="A11:B11"/>
    <mergeCell ref="A12:B12"/>
    <mergeCell ref="P12:S12"/>
    <mergeCell ref="A13:B13"/>
    <mergeCell ref="P13:Q13"/>
    <mergeCell ref="A14:B14"/>
    <mergeCell ref="P14:Q14"/>
    <mergeCell ref="A15:B15"/>
    <mergeCell ref="C15:D15"/>
    <mergeCell ref="P15:S15"/>
    <mergeCell ref="P16:S16"/>
    <mergeCell ref="A17:C17"/>
    <mergeCell ref="P17:S17"/>
    <mergeCell ref="A18:B18"/>
    <mergeCell ref="D18:F18"/>
    <mergeCell ref="P18:S18"/>
    <mergeCell ref="A19:B19"/>
    <mergeCell ref="P19:S19"/>
    <mergeCell ref="A20:B20"/>
    <mergeCell ref="D20:E20"/>
    <mergeCell ref="P20:S20"/>
    <mergeCell ref="A21:B21"/>
    <mergeCell ref="P21:S21"/>
    <mergeCell ref="P22:S22"/>
    <mergeCell ref="A23:C23"/>
    <mergeCell ref="P23:S23"/>
    <mergeCell ref="P24:S24"/>
    <mergeCell ref="P25:S25"/>
    <mergeCell ref="P26:S26"/>
    <mergeCell ref="P27:S27"/>
    <mergeCell ref="P28:S28"/>
    <mergeCell ref="P29:S29"/>
    <mergeCell ref="A30:C30"/>
    <mergeCell ref="P30:S30"/>
    <mergeCell ref="A33:B33"/>
    <mergeCell ref="M33:N33"/>
    <mergeCell ref="A35:D35"/>
    <mergeCell ref="A36:B36"/>
    <mergeCell ref="A37:B37"/>
    <mergeCell ref="C38:D38"/>
    <mergeCell ref="C39:D39"/>
    <mergeCell ref="C40:D40"/>
    <mergeCell ref="C41:D41"/>
    <mergeCell ref="A42:B42"/>
    <mergeCell ref="C42:D42"/>
    <mergeCell ref="A44:D44"/>
    <mergeCell ref="A45:D45"/>
    <mergeCell ref="A46:D46"/>
    <mergeCell ref="A47:D47"/>
    <mergeCell ref="A49:D49"/>
    <mergeCell ref="M49:P49"/>
    <mergeCell ref="A50:B50"/>
    <mergeCell ref="M50:P50"/>
    <mergeCell ref="A51:B51"/>
    <mergeCell ref="M51:P51"/>
    <mergeCell ref="C52:D52"/>
    <mergeCell ref="C53:D53"/>
    <mergeCell ref="C54:D54"/>
    <mergeCell ref="L54:N54"/>
    <mergeCell ref="C55:D55"/>
    <mergeCell ref="L55:M55"/>
    <mergeCell ref="A56:B56"/>
    <mergeCell ref="C56:D56"/>
    <mergeCell ref="L56:M56"/>
    <mergeCell ref="L57:M57"/>
    <mergeCell ref="A58:D58"/>
    <mergeCell ref="L58:M58"/>
    <mergeCell ref="A59:D59"/>
    <mergeCell ref="L59:M59"/>
    <mergeCell ref="A60:D60"/>
    <mergeCell ref="L60:M60"/>
    <mergeCell ref="A61:D61"/>
    <mergeCell ref="L62:N62"/>
    <mergeCell ref="L63:N63"/>
    <mergeCell ref="L64:N64"/>
    <mergeCell ref="A68:F6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2024-09-09T10:12:22Z</dcterms:created>
  <dc:creator/>
  <dc:description/>
  <dc:language>en-GB</dc:language>
  <cp:lastModifiedBy/>
  <dcterms:modified xsi:type="dcterms:W3CDTF">2025-11-30T11:22:35Z</dcterms:modified>
  <cp:revision>199</cp:revision>
  <dc:subject/>
  <dc:title/>
</cp:coreProperties>
</file>